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B7D96228-55C3-4FD9-8CF4-4812998D3A10}" xr6:coauthVersionLast="40" xr6:coauthVersionMax="40" xr10:uidLastSave="{00000000-0000-0000-0000-000000000000}"/>
  <bookViews>
    <workbookView xWindow="0" yWindow="450" windowWidth="33600" windowHeight="19440" tabRatio="853" xr2:uid="{00000000-000D-0000-FFFF-FFFF00000000}"/>
  </bookViews>
  <sheets>
    <sheet name="Learn Excel" sheetId="5" r:id="rId1"/>
    <sheet name="YTD BUDGET SUMMARY" sheetId="1" r:id="rId2"/>
    <sheet name="MONTHLY EXPENSES SUMMARY" sheetId="2" r:id="rId3"/>
    <sheet name="ITEMIZED EXPENSES" sheetId="3" r:id="rId4"/>
    <sheet name="CHARITABLES &amp; SPONSORSHIPS" sheetId="4" r:id="rId5"/>
  </sheets>
  <externalReferences>
    <externalReference r:id="rId6"/>
  </externalReferences>
  <definedNames>
    <definedName name="_YEAR">'YTD BUDGET SUMMARY'!$G$2</definedName>
    <definedName name="ColumnTitle1">[1]!Expense[[#Headers],[Date]]</definedName>
    <definedName name="Mileage_Total">[1]!Expense[[#Totals],[Mileage]]</definedName>
    <definedName name="_xlnm.Print_Titles" localSheetId="4">'CHARITABLES &amp; SPONSORSHIPS'!$4:$4</definedName>
    <definedName name="_xlnm.Print_Titles" localSheetId="3">'ITEMIZED EXPENSES'!$4:$4</definedName>
    <definedName name="_xlnm.Print_Titles" localSheetId="2">'MONTHLY EXPENSES SUMMARY'!$5:$5</definedName>
    <definedName name="_xlnm.Print_Titles" localSheetId="1">'YTD BUDGET SUMMARY'!$3:$3</definedName>
    <definedName name="Reimbursement_Total">[1]!Expense[[#Totals],[Reimbursement]]</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81029" concurrentCalc="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4:slicerCache r:id="rId9"/>
        <x14:slicerCache r:id="rId10"/>
        <x14:slicerCache r:id="rId11"/>
      </x15:slicerCaches>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 i="1" l="1"/>
  <c r="N3" i="2"/>
  <c r="E16" i="1"/>
  <c r="L3" i="2"/>
  <c r="J3" i="2"/>
  <c r="J4" i="2"/>
  <c r="J14" i="2"/>
  <c r="F3" i="2"/>
  <c r="F4" i="2"/>
  <c r="F6" i="2"/>
  <c r="F18" i="2"/>
  <c r="D3" i="2"/>
  <c r="D4" i="2"/>
  <c r="E3" i="2"/>
  <c r="E4" i="2"/>
  <c r="G3" i="2"/>
  <c r="G4" i="2"/>
  <c r="M3" i="2"/>
  <c r="M4" i="2"/>
  <c r="I3" i="2"/>
  <c r="H3" i="2"/>
  <c r="H4" i="2"/>
  <c r="H6" i="2"/>
  <c r="H18" i="2"/>
  <c r="K3" i="2"/>
  <c r="L4" i="2"/>
  <c r="L13" i="2"/>
  <c r="H10" i="2"/>
  <c r="H16" i="2"/>
  <c r="E6" i="2"/>
  <c r="E18" i="2"/>
  <c r="E13" i="2"/>
  <c r="N4" i="2"/>
  <c r="N8" i="2"/>
  <c r="H12" i="2"/>
  <c r="E14" i="2"/>
  <c r="E10" i="2"/>
  <c r="E9" i="2"/>
  <c r="E11" i="2"/>
  <c r="F14" i="2"/>
  <c r="H13" i="2"/>
  <c r="H7" i="2"/>
  <c r="H17" i="2"/>
  <c r="H9" i="2"/>
  <c r="H15" i="2"/>
  <c r="E16" i="2"/>
  <c r="E15" i="2"/>
  <c r="O3" i="2"/>
  <c r="F8" i="2"/>
  <c r="E8" i="2"/>
  <c r="H14" i="2"/>
  <c r="H8" i="2"/>
  <c r="H11" i="2"/>
  <c r="E12" i="2"/>
  <c r="E7" i="2"/>
  <c r="E17" i="2"/>
  <c r="J12" i="2"/>
  <c r="J6" i="2"/>
  <c r="J18" i="2"/>
  <c r="J8" i="2"/>
  <c r="J17" i="2"/>
  <c r="J9" i="2"/>
  <c r="J7" i="2"/>
  <c r="J10" i="2"/>
  <c r="F17" i="2"/>
  <c r="F13" i="2"/>
  <c r="F9" i="2"/>
  <c r="L16" i="2"/>
  <c r="F12" i="2"/>
  <c r="F15" i="2"/>
  <c r="F7" i="2"/>
  <c r="J13" i="2"/>
  <c r="J15" i="2"/>
  <c r="J11" i="2"/>
  <c r="J16" i="2"/>
  <c r="L10" i="2"/>
  <c r="F16" i="2"/>
  <c r="L14" i="2"/>
  <c r="F11" i="2"/>
  <c r="L9" i="2"/>
  <c r="F10" i="2"/>
  <c r="L11" i="2"/>
  <c r="L7" i="2"/>
  <c r="L6" i="2"/>
  <c r="L18" i="2"/>
  <c r="L15" i="2"/>
  <c r="M11" i="2"/>
  <c r="M9" i="2"/>
  <c r="M15" i="2"/>
  <c r="M10" i="2"/>
  <c r="I4" i="2"/>
  <c r="I12" i="2"/>
  <c r="N11" i="2"/>
  <c r="L17" i="2"/>
  <c r="L8" i="2"/>
  <c r="D6" i="2"/>
  <c r="D18" i="2"/>
  <c r="D14" i="2"/>
  <c r="D17" i="2"/>
  <c r="D8" i="2"/>
  <c r="D15" i="2"/>
  <c r="D10" i="2"/>
  <c r="D13" i="2"/>
  <c r="D16" i="2"/>
  <c r="I13" i="2"/>
  <c r="K4" i="2"/>
  <c r="K11" i="2"/>
  <c r="N12" i="2"/>
  <c r="N14" i="2"/>
  <c r="M17" i="2"/>
  <c r="M16" i="2"/>
  <c r="M7" i="2"/>
  <c r="N17" i="2"/>
  <c r="N6" i="2"/>
  <c r="N18" i="2"/>
  <c r="M13" i="2"/>
  <c r="M12" i="2"/>
  <c r="L12" i="2"/>
  <c r="M6" i="2"/>
  <c r="M18" i="2"/>
  <c r="N7" i="2"/>
  <c r="N15" i="2"/>
  <c r="D9" i="2"/>
  <c r="D11" i="2"/>
  <c r="D7" i="2"/>
  <c r="D12" i="2"/>
  <c r="M14" i="2"/>
  <c r="M8" i="2"/>
  <c r="G6" i="2"/>
  <c r="G18" i="2"/>
  <c r="G7" i="2"/>
  <c r="G15" i="2"/>
  <c r="G14" i="2"/>
  <c r="G17" i="2"/>
  <c r="G8" i="2"/>
  <c r="G12" i="2"/>
  <c r="G13" i="2"/>
  <c r="G10" i="2"/>
  <c r="G11" i="2"/>
  <c r="G9" i="2"/>
  <c r="O4" i="2"/>
  <c r="O7" i="2"/>
  <c r="N10" i="2"/>
  <c r="N16" i="2"/>
  <c r="N9" i="2"/>
  <c r="N13" i="2"/>
  <c r="G16" i="2"/>
  <c r="I14" i="2"/>
  <c r="I16" i="2"/>
  <c r="I8" i="2"/>
  <c r="I15" i="2"/>
  <c r="I11" i="2"/>
  <c r="I6" i="2"/>
  <c r="I18" i="2"/>
  <c r="K6" i="2"/>
  <c r="K18" i="2"/>
  <c r="I9" i="2"/>
  <c r="I17" i="2"/>
  <c r="I10" i="2"/>
  <c r="I7" i="2"/>
  <c r="O15" i="2"/>
  <c r="K7" i="2"/>
  <c r="K14" i="2"/>
  <c r="K15" i="2"/>
  <c r="O8" i="2"/>
  <c r="K17" i="2"/>
  <c r="K10" i="2"/>
  <c r="K9" i="2"/>
  <c r="K16" i="2"/>
  <c r="K8" i="2"/>
  <c r="K12" i="2"/>
  <c r="K13" i="2"/>
  <c r="O6" i="2"/>
  <c r="O18" i="2"/>
  <c r="O11" i="2"/>
  <c r="P11" i="2"/>
  <c r="D9" i="1"/>
  <c r="F9" i="1"/>
  <c r="G9" i="1"/>
  <c r="O14" i="2"/>
  <c r="O13" i="2"/>
  <c r="O12" i="2"/>
  <c r="O17" i="2"/>
  <c r="P17" i="2"/>
  <c r="D15" i="1"/>
  <c r="F15" i="1"/>
  <c r="G15" i="1"/>
  <c r="O16" i="2"/>
  <c r="O9" i="2"/>
  <c r="O10" i="2"/>
  <c r="P16" i="2"/>
  <c r="D14" i="1"/>
  <c r="F14" i="1"/>
  <c r="G14" i="1"/>
  <c r="P7" i="2"/>
  <c r="D5" i="1"/>
  <c r="F5" i="1"/>
  <c r="G5" i="1"/>
  <c r="P10" i="2"/>
  <c r="D8" i="1"/>
  <c r="F8" i="1"/>
  <c r="G8" i="1"/>
  <c r="P12" i="2"/>
  <c r="D10" i="1"/>
  <c r="F10" i="1"/>
  <c r="G10" i="1"/>
  <c r="P14" i="2"/>
  <c r="D12" i="1"/>
  <c r="F12" i="1"/>
  <c r="G12" i="1"/>
  <c r="P9" i="2"/>
  <c r="D7" i="1"/>
  <c r="F7" i="1"/>
  <c r="G7" i="1"/>
  <c r="P13" i="2"/>
  <c r="D11" i="1"/>
  <c r="F11" i="1"/>
  <c r="G11" i="1"/>
  <c r="P8" i="2"/>
  <c r="D6" i="1"/>
  <c r="F6" i="1"/>
  <c r="G6" i="1"/>
  <c r="P15" i="2"/>
  <c r="D13" i="1"/>
  <c r="F13" i="1"/>
  <c r="G13" i="1"/>
  <c r="P6" i="2"/>
  <c r="P18" i="2"/>
  <c r="D4" i="1"/>
  <c r="D16" i="1"/>
  <c r="F4" i="1"/>
  <c r="F16" i="1"/>
  <c r="G16" i="1"/>
  <c r="G4" i="1"/>
</calcChain>
</file>

<file path=xl/sharedStrings.xml><?xml version="1.0" encoding="utf-8"?>
<sst xmlns="http://schemas.openxmlformats.org/spreadsheetml/2006/main" count="106" uniqueCount="73">
  <si>
    <t>G/L Code</t>
  </si>
  <si>
    <t>Account Title</t>
  </si>
  <si>
    <t>Actual</t>
  </si>
  <si>
    <t>Budget</t>
  </si>
  <si>
    <t>Remaining $</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</si>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</sst>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quot;#,##0.00"/>
    <numFmt numFmtId="166" formatCode="0_);\(0\)"/>
  </numFmts>
  <fonts count="20"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
      <sz val="11"/>
      <name val="Arial"/>
      <family val="2"/>
    </font>
    <font>
      <b/>
      <sz val="15"/>
      <color rgb="FF00B050"/>
      <name val="Gill Sans MT"/>
      <family val="2"/>
      <scheme val="minor"/>
    </font>
    <font>
      <sz val="11"/>
      <color rgb="FF00B050"/>
      <name val="Arial"/>
      <family val="2"/>
    </font>
    <font>
      <u/>
      <sz val="11"/>
      <color theme="10"/>
      <name val="Arial"/>
      <family val="2"/>
    </font>
    <font>
      <b/>
      <u/>
      <sz val="15"/>
      <color rgb="FF00B050"/>
      <name val="Gill Sans MT"/>
      <family val="2"/>
      <scheme val="minor"/>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2">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6" fontId="5" fillId="0" borderId="0" applyFont="0" applyFill="0" applyBorder="0" applyAlignment="0" applyProtection="0"/>
    <xf numFmtId="164"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xf numFmtId="0" fontId="15" fillId="0" borderId="0">
      <alignment wrapText="1"/>
    </xf>
    <xf numFmtId="0" fontId="18" fillId="0" borderId="0" applyNumberFormat="0" applyFill="0" applyBorder="0" applyAlignment="0" applyProtection="0">
      <alignment wrapText="1"/>
    </xf>
  </cellStyleXfs>
  <cellXfs count="90">
    <xf numFmtId="0" fontId="0" fillId="0" borderId="0" xfId="0">
      <alignment vertical="center" wrapText="1"/>
    </xf>
    <xf numFmtId="14" fontId="1" fillId="0" borderId="0" xfId="0" applyNumberFormat="1" applyFont="1">
      <alignment vertical="center" wrapText="1"/>
    </xf>
    <xf numFmtId="0" fontId="1" fillId="0" borderId="0" xfId="0" applyFont="1" applyAlignment="1">
      <alignment vertical="center" wrapText="1"/>
    </xf>
    <xf numFmtId="0" fontId="4" fillId="0" borderId="0" xfId="5" applyFont="1" applyAlignment="1">
      <alignment vertical="center" wrapText="1"/>
    </xf>
    <xf numFmtId="0" fontId="1" fillId="0" borderId="0" xfId="0" applyFont="1" applyBorder="1" applyAlignment="1">
      <alignment horizontal="center" vertical="center" wrapText="1"/>
    </xf>
    <xf numFmtId="166" fontId="7" fillId="0" borderId="5" xfId="6" applyFont="1" applyFill="1" applyBorder="1" applyAlignment="1">
      <alignment horizontal="center" vertical="center"/>
    </xf>
    <xf numFmtId="0" fontId="7" fillId="0" borderId="5" xfId="0" applyFont="1" applyFill="1" applyBorder="1" applyAlignment="1">
      <alignment horizontal="left" vertical="center" wrapText="1" indent="2"/>
    </xf>
    <xf numFmtId="164" fontId="7" fillId="0" borderId="5" xfId="7" applyFont="1" applyFill="1" applyBorder="1" applyAlignment="1">
      <alignment horizontal="center" vertical="center" wrapText="1"/>
    </xf>
    <xf numFmtId="164" fontId="7" fillId="0" borderId="5" xfId="7" applyFont="1" applyFill="1" applyBorder="1" applyAlignment="1">
      <alignment horizontal="right" vertical="center" wrapText="1"/>
    </xf>
    <xf numFmtId="10" fontId="7" fillId="0" borderId="5" xfId="8" applyFont="1" applyFill="1" applyBorder="1" applyAlignment="1">
      <alignment horizontal="center" vertical="center" wrapText="1"/>
    </xf>
    <xf numFmtId="166"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164" fontId="7" fillId="3" borderId="5" xfId="7" applyFont="1" applyFill="1" applyBorder="1" applyAlignment="1">
      <alignment horizontal="center" vertical="center" wrapText="1"/>
    </xf>
    <xf numFmtId="164" fontId="7" fillId="3" borderId="5" xfId="7" applyFont="1" applyFill="1" applyBorder="1" applyAlignment="1">
      <alignment horizontal="right" vertical="center" wrapText="1"/>
    </xf>
    <xf numFmtId="10" fontId="7" fillId="3" borderId="5" xfId="8" applyFont="1" applyFill="1" applyBorder="1" applyAlignment="1">
      <alignment horizontal="center" vertical="center" wrapText="1"/>
    </xf>
    <xf numFmtId="166"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164" fontId="7" fillId="3" borderId="6" xfId="7" applyFont="1" applyFill="1" applyBorder="1" applyAlignment="1">
      <alignment horizontal="center" vertical="center" wrapText="1"/>
    </xf>
    <xf numFmtId="164" fontId="7" fillId="3" borderId="6" xfId="7" applyFont="1" applyFill="1" applyBorder="1" applyAlignment="1">
      <alignment horizontal="right" vertical="center" wrapText="1"/>
    </xf>
    <xf numFmtId="10" fontId="7" fillId="3" borderId="6" xfId="8" applyFont="1" applyFill="1" applyBorder="1" applyAlignment="1">
      <alignment horizontal="center" vertical="center" wrapText="1"/>
    </xf>
    <xf numFmtId="0" fontId="9" fillId="5" borderId="5" xfId="0" applyFont="1" applyFill="1" applyBorder="1" applyAlignment="1">
      <alignment horizontal="center" vertical="center" wrapText="1"/>
    </xf>
    <xf numFmtId="165" fontId="9" fillId="5" borderId="5" xfId="0" applyNumberFormat="1" applyFont="1" applyFill="1" applyBorder="1" applyAlignment="1">
      <alignment horizontal="center" vertical="center" wrapText="1"/>
    </xf>
    <xf numFmtId="10" fontId="9" fillId="5" borderId="5" xfId="0" applyNumberFormat="1" applyFont="1" applyFill="1" applyBorder="1" applyAlignment="1">
      <alignment horizontal="center" vertical="center" wrapText="1"/>
    </xf>
    <xf numFmtId="166" fontId="6" fillId="0" borderId="5" xfId="6" applyFont="1" applyFill="1" applyBorder="1" applyAlignment="1">
      <alignment horizontal="center" vertical="center"/>
    </xf>
    <xf numFmtId="0" fontId="6" fillId="0" borderId="5" xfId="0" applyFont="1" applyFill="1" applyBorder="1" applyAlignment="1">
      <alignment horizontal="center" vertical="center" wrapText="1"/>
    </xf>
    <xf numFmtId="164" fontId="6" fillId="0" borderId="5" xfId="7"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6"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164" fontId="6" fillId="3" borderId="5" xfId="7"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6"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164" fontId="6" fillId="3" borderId="7" xfId="7"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166"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6"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164" fontId="7" fillId="4" borderId="8" xfId="7" applyFont="1" applyFill="1" applyBorder="1" applyAlignment="1">
      <alignment horizontal="center" vertical="center" wrapText="1"/>
    </xf>
    <xf numFmtId="166"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5" fontId="6" fillId="4" borderId="7" xfId="0" applyNumberFormat="1" applyFont="1" applyFill="1" applyBorder="1" applyAlignment="1">
      <alignment horizontal="center" vertical="center" wrapText="1"/>
    </xf>
    <xf numFmtId="164" fontId="6" fillId="4" borderId="7" xfId="7" applyFont="1" applyFill="1" applyBorder="1" applyAlignment="1">
      <alignment horizontal="center" vertical="center" wrapText="1"/>
    </xf>
    <xf numFmtId="166"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164" fontId="6" fillId="4" borderId="5" xfId="7" applyFont="1" applyFill="1" applyBorder="1" applyAlignment="1">
      <alignment horizontal="center" vertical="center" wrapText="1"/>
    </xf>
    <xf numFmtId="166" fontId="7" fillId="0" borderId="7" xfId="6" applyFont="1" applyFill="1" applyBorder="1" applyAlignment="1">
      <alignment horizontal="center" vertical="center"/>
    </xf>
    <xf numFmtId="0" fontId="7" fillId="0" borderId="7" xfId="0" applyFont="1" applyFill="1" applyBorder="1" applyAlignment="1">
      <alignment horizontal="left" vertical="center" wrapText="1" indent="2"/>
    </xf>
    <xf numFmtId="164" fontId="7" fillId="0" borderId="7" xfId="7" applyFont="1" applyFill="1" applyBorder="1" applyAlignment="1">
      <alignment horizontal="center" vertical="center" wrapText="1"/>
    </xf>
    <xf numFmtId="164" fontId="7" fillId="0" borderId="7" xfId="7" applyFont="1" applyFill="1" applyBorder="1" applyAlignment="1">
      <alignment horizontal="right" vertical="center" wrapText="1"/>
    </xf>
    <xf numFmtId="10" fontId="7" fillId="0" borderId="7" xfId="8"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left" vertical="center" wrapText="1" indent="2"/>
    </xf>
    <xf numFmtId="0" fontId="8" fillId="7" borderId="10" xfId="0" applyFont="1" applyFill="1" applyBorder="1" applyAlignment="1">
      <alignment horizontal="center" vertical="center" wrapText="1"/>
    </xf>
    <xf numFmtId="0" fontId="8" fillId="7" borderId="10" xfId="0" applyFont="1" applyFill="1" applyBorder="1">
      <alignment vertical="center" wrapText="1"/>
    </xf>
    <xf numFmtId="0" fontId="8" fillId="7" borderId="11" xfId="0" applyFont="1" applyFill="1" applyBorder="1">
      <alignment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5"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166"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6"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165" fontId="7" fillId="4" borderId="12" xfId="0" applyNumberFormat="1"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2" borderId="0" xfId="1" applyFont="1" applyFill="1" applyBorder="1" applyAlignment="1">
      <alignment horizontal="center" vertical="center"/>
    </xf>
    <xf numFmtId="0" fontId="0" fillId="0" borderId="0" xfId="0" applyFill="1">
      <alignment vertical="center" wrapText="1"/>
    </xf>
    <xf numFmtId="0" fontId="14" fillId="2" borderId="0" xfId="1" applyFont="1" applyFill="1" applyBorder="1" applyAlignment="1">
      <alignment horizontal="center" vertical="center"/>
    </xf>
    <xf numFmtId="0" fontId="13" fillId="6" borderId="0" xfId="2" applyFont="1" applyFill="1" applyBorder="1" applyAlignment="1">
      <alignment vertical="center"/>
    </xf>
    <xf numFmtId="0" fontId="12" fillId="6" borderId="0" xfId="2" applyFont="1" applyFill="1" applyBorder="1" applyAlignment="1">
      <alignment vertical="center"/>
    </xf>
    <xf numFmtId="0" fontId="0" fillId="3" borderId="0" xfId="0" applyFill="1" applyBorder="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Border="1" applyAlignment="1">
      <alignment horizontal="center" vertical="center" wrapText="1"/>
    </xf>
    <xf numFmtId="0" fontId="12" fillId="5" borderId="0" xfId="4" applyFont="1" applyFill="1" applyBorder="1" applyAlignment="1">
      <alignment vertical="center"/>
    </xf>
    <xf numFmtId="0" fontId="16" fillId="0" borderId="0" xfId="10" applyFont="1" applyFill="1" applyAlignment="1">
      <alignment horizontal="left"/>
    </xf>
    <xf numFmtId="0" fontId="17" fillId="0" borderId="0" xfId="10" applyFont="1">
      <alignment wrapText="1"/>
    </xf>
    <xf numFmtId="0" fontId="19" fillId="0" borderId="0" xfId="11" applyFont="1" applyFill="1" applyAlignment="1">
      <alignment horizontal="left"/>
    </xf>
    <xf numFmtId="0" fontId="19" fillId="0" borderId="0" xfId="11" applyFont="1" applyFill="1" applyAlignment="1">
      <alignment horizontal="left"/>
    </xf>
  </cellXfs>
  <cellStyles count="12">
    <cellStyle name="Comma" xfId="6" builtinId="3" customBuiltin="1"/>
    <cellStyle name="Currency [0]" xfId="7" builtinId="7" customBuiltin="1"/>
    <cellStyle name="Date" xfId="9" xr:uid="{00000000-0005-0000-0000-000002000000}"/>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Hyperlink 2" xfId="11" xr:uid="{D8E1B996-219D-4815-B2D7-3CAE61A001D3}"/>
    <cellStyle name="Normal" xfId="0" builtinId="0" customBuiltin="1"/>
    <cellStyle name="Normal 2" xfId="10" xr:uid="{8E4F946F-18B2-411A-8606-A644B9C770A6}"/>
    <cellStyle name="Percent" xfId="8" builtinId="5" customBuiltin="1"/>
  </cellStyles>
  <dxfs count="123">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right"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xr9:uid="{00000000-0011-0000-FFFF-FFFF00000000}">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xr9:uid="{00000000-0011-0000-FFFF-FFFF01000000}">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xr9:uid="{00000000-0011-0000-FFFF-FFFF02000000}">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xr9:uid="{00000000-0011-0000-FFFF-FFFF03000000}">
      <tableStyleElement type="wholeTable" dxfId="99"/>
      <tableStyleElement type="headerRow" dxfId="98"/>
    </tableStyle>
    <tableStyle name="Slicer Itemized Expenses" pivot="0" table="0" count="10" xr9:uid="{00000000-0011-0000-FFFF-FFFF04000000}">
      <tableStyleElement type="wholeTable" dxfId="97"/>
      <tableStyleElement type="headerRow" dxfId="96"/>
    </tableStyle>
    <tableStyle name="Slicer Monthly Expenses Summary" pivot="0" table="0" count="10" xr9:uid="{00000000-0011-0000-FFFF-FFFF05000000}">
      <tableStyleElement type="wholeTable" dxfId="95"/>
      <tableStyleElement type="headerRow" dxfId="94"/>
    </tableStyle>
    <tableStyle name="SlicerStyleDark4 2" pivot="0" table="0" count="10" xr9:uid="{00000000-0011-0000-FFFF-FFFF06000000}">
      <tableStyleElement type="wholeTable" dxfId="93"/>
      <tableStyleElement type="headerRow" dxfId="92"/>
    </tableStyle>
    <tableStyle name="YTD Budget Summary" pivot="0" count="9" xr9:uid="{00000000-0011-0000-FFFF-FFFF07000000}">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07/relationships/slicerCache" Target="slicerCaches/slicerCache5.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731520</xdr:colOff>
      <xdr:row>0</xdr:row>
      <xdr:rowOff>441960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25400</xdr:colOff>
      <xdr:row>3</xdr:row>
      <xdr:rowOff>431800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12700</xdr:rowOff>
    </xdr:to>
    <xdr:pic>
      <xdr:nvPicPr>
        <xdr:cNvPr id="8" name="Picture 7" descr="fingers pointing to a sheet of paper with a bar chart and a line graph">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7736959" y="558800"/>
          <a:ext cx="8179401" cy="1943100"/>
        </a:xfrm>
        <a:prstGeom prst="rect">
          <a:avLst/>
        </a:prstGeom>
      </xdr:spPr>
    </xdr:pic>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731519</xdr:colOff>
      <xdr:row>0</xdr:row>
      <xdr:rowOff>441960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731520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731520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7620</xdr:rowOff>
    </xdr:from>
    <xdr:to>
      <xdr:col>6</xdr:col>
      <xdr:colOff>144780</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66676</xdr:colOff>
      <xdr:row>2</xdr:row>
      <xdr:rowOff>942975</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792480</xdr:colOff>
      <xdr:row>2</xdr:row>
      <xdr:rowOff>942975</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ue%20mileage%20and%20expense%20repor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s>
    <sheetDataSet>
      <sheetData sheetId="0"/>
      <sheetData sheetId="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Title"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xr10:uid="{3330752B-42F1-478D-986C-B7FDA8B11B18}" cache="Slicer_Requested_by" caption="Requested by" columnCount="3" style="Slicer Charitables &amp; Sponsorships" rowHeight="273050"/>
  <slicer name="Payee" xr10:uid="{67760EEB-CF46-4DFA-AEAF-409FB5970930}"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1" xr10:uid="{00000000-0014-0000-FFFF-FFFF02000000}" cache="Slicer_Requested_by1" caption="Requested by" columnCount="3" style="Slicer Charitables &amp; Sponsorships" rowHeight="225425"/>
  <slicer name="Payee 1" xr10:uid="{00000000-0014-0000-FFFF-FFFF03000000}" cache="Slicer_Payee1" caption="Payee"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82" dataDxfId="80" totalsRowDxfId="79" headerRowBorderDxfId="81" totalsRowBorderDxfId="78">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L Code" totalsRowLabel="Total" dataDxfId="77" totalsRowDxfId="76" dataCellStyle="Comma"/>
    <tableColumn id="2" xr3:uid="{00000000-0010-0000-0000-000002000000}" name="Account Title" dataDxfId="75" totalsRowDxfId="74"/>
    <tableColumn id="3" xr3:uid="{00000000-0010-0000-0000-000003000000}" name="Actual" totalsRowFunction="sum" dataDxfId="73" totalsRowDxfId="72" dataCellStyle="Currency [0]">
      <calculatedColumnFormula>SUMIF(MonthlyExpensesSummary[G/L Code],YearToDateTable[[#This Row],[G/L Code]],MonthlyExpensesSummary[Total])</calculatedColumnFormula>
    </tableColumn>
    <tableColumn id="4" xr3:uid="{00000000-0010-0000-0000-000004000000}" name="Budget" totalsRowFunction="sum" dataDxfId="71" totalsRowDxfId="70" dataCellStyle="Currency [0]"/>
    <tableColumn id="5" xr3:uid="{00000000-0010-0000-0000-000005000000}" name="Remaining $" totalsRowFunction="sum" dataDxfId="69" totalsRowDxfId="68" dataCellStyle="Currency [0]">
      <calculatedColumnFormula>IF(YearToDateTable[[#This Row],[Budget]]="","",YearToDateTable[[#This Row],[Budget]]-YearToDateTable[[#This Row],[Actual]])</calculatedColumnFormula>
    </tableColumn>
    <tableColumn id="6" xr3:uid="{00000000-0010-0000-0000-000006000000}" name="Remaining %" totalsRowFunction="custom" dataDxfId="67" totalsRowDxfId="66" dataCellStyle="Percent">
      <calculatedColumnFormula>IFERROR(YearToDateTable[[#This Row],[Remaining $]]/YearToDateTable[[#This Row],[Budget]],"")</calculatedColumnFormula>
      <totalsRowFormula>YearToDateTable[[#Totals],[Remaining $]]/YearToDateTable[[#Totals],[Budget]]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onthlyExpensesSummary" displayName="MonthlyExpensesSummary" ref="B5:Q18" totalsRowCount="1" headerRowDxfId="65" dataDxfId="63" totalsRowDxfId="61" headerRowBorderDxfId="64" tableBorderDxfId="62" totalsRowBorderDxfId="60">
  <autoFilter ref="B5:Q17" xr:uid="{00000000-0009-0000-0100-000004000000}">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L Code" totalsRowLabel="Total" dataDxfId="59" totalsRowDxfId="58" dataCellStyle="Comma"/>
    <tableColumn id="2" xr3:uid="{00000000-0010-0000-0100-000002000000}" name="Account Title" dataDxfId="57" totalsRowDxfId="56"/>
    <tableColumn id="3" xr3:uid="{00000000-0010-0000-0100-000003000000}" name="January" totalsRowFunction="sum" dataDxfId="55" totalsRowDxfId="54"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xr3:uid="{00000000-0010-0000-0100-000004000000}" name="February" totalsRowFunction="sum" dataDxfId="53" totalsRowDxfId="52"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xr3:uid="{00000000-0010-0000-0100-000005000000}" name="March" totalsRowFunction="sum" dataDxfId="51" totalsRowDxfId="50"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xr3:uid="{00000000-0010-0000-0100-000006000000}" name="April" totalsRowFunction="sum" dataDxfId="49" totalsRowDxfId="48"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xr3:uid="{00000000-0010-0000-0100-000007000000}" name="May" totalsRowFunction="sum" dataDxfId="47" totalsRowDxfId="46"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xr3:uid="{00000000-0010-0000-0100-000008000000}" name="June" totalsRowFunction="sum" dataDxfId="45" totalsRowDxfId="44"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xr3:uid="{00000000-0010-0000-0100-000009000000}" name="July" totalsRowFunction="sum" dataDxfId="43" totalsRowDxfId="42"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xr3:uid="{00000000-0010-0000-0100-00000A000000}" name="August" totalsRowFunction="sum" dataDxfId="41" totalsRowDxfId="40"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xr3:uid="{00000000-0010-0000-0100-00000B000000}" name="September" totalsRowFunction="sum" dataDxfId="39" totalsRowDxfId="38"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xr3:uid="{00000000-0010-0000-0100-00000C000000}" name="October" totalsRowFunction="sum" dataDxfId="37" totalsRowDxfId="36"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xr3:uid="{00000000-0010-0000-0100-00000D000000}" name="November" totalsRowFunction="sum" dataDxfId="35" totalsRowDxfId="34"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xr3:uid="{00000000-0010-0000-0100-00000E000000}" name="December" totalsRowFunction="sum" dataDxfId="33" totalsRowDxfId="32"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xr3:uid="{00000000-0010-0000-0100-00000F000000}" name="Total" totalsRowFunction="sum" dataDxfId="31" totalsRowDxfId="30" dataCellStyle="Currency [0]">
      <calculatedColumnFormula>SUM(MonthlyExpensesSummary[[#This Row],[January]:[December]])</calculatedColumnFormula>
    </tableColumn>
    <tableColumn id="16" xr3:uid="{00000000-0010-0000-0100-000010000000}" name=" " dataDxfId="29" totalsRowDxfId="28"/>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temizedExpenses" displayName="ItemizedExpenses" ref="B4:J6" totalsRowShown="0" headerRowDxfId="27" dataDxfId="25" headerRowBorderDxfId="26" tableBorderDxfId="24" totalsRowBorderDxfId="23">
  <autoFilter ref="B4:J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L Code" dataDxfId="22" dataCellStyle="Comma"/>
    <tableColumn id="2" xr3:uid="{00000000-0010-0000-0200-000002000000}" name="Invoice Date" dataDxfId="21" dataCellStyle="Date"/>
    <tableColumn id="3" xr3:uid="{00000000-0010-0000-0200-000003000000}" name="Invoice #" dataDxfId="20" dataCellStyle="Comma"/>
    <tableColumn id="4" xr3:uid="{00000000-0010-0000-0200-000004000000}" name="Requested by" dataDxfId="19"/>
    <tableColumn id="5" xr3:uid="{00000000-0010-0000-0200-000005000000}" name="Check Amount" dataDxfId="18" dataCellStyle="Currency [0]"/>
    <tableColumn id="6" xr3:uid="{00000000-0010-0000-0200-000006000000}" name="Payee" dataDxfId="17"/>
    <tableColumn id="7" xr3:uid="{00000000-0010-0000-0200-000007000000}" name="Check Use" dataDxfId="16"/>
    <tableColumn id="8" xr3:uid="{00000000-0010-0000-0200-000008000000}" name="Method of Distribution" dataDxfId="15"/>
    <tableColumn id="9" xr3:uid="{00000000-0010-0000-0200-000009000000}" name="File Date" dataDxfId="14"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ther" displayName="Other" ref="B4:L6" totalsRowShown="0" headerRowDxfId="13" dataDxfId="11" headerRowBorderDxfId="12">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L Code" dataDxfId="10" dataCellStyle="Comma"/>
    <tableColumn id="2" xr3:uid="{00000000-0010-0000-0300-000002000000}" name="Date Check Request Initiated" dataDxfId="9" dataCellStyle="Date"/>
    <tableColumn id="3" xr3:uid="{00000000-0010-0000-0300-000003000000}" name="Requested by" dataDxfId="8"/>
    <tableColumn id="4" xr3:uid="{00000000-0010-0000-0300-000004000000}" name="Check Amount" dataDxfId="7" dataCellStyle="Currency [0]"/>
    <tableColumn id="5" xr3:uid="{00000000-0010-0000-0300-000005000000}" name="Previous Year Contribution" dataDxfId="6" dataCellStyle="Currency [0]"/>
    <tableColumn id="6" xr3:uid="{00000000-0010-0000-0300-000006000000}" name="Payee" dataDxfId="5"/>
    <tableColumn id="7" xr3:uid="{00000000-0010-0000-0300-000007000000}" name="Used For" dataDxfId="4"/>
    <tableColumn id="8" xr3:uid="{00000000-0010-0000-0300-000008000000}" name="Signed Off by" dataDxfId="3"/>
    <tableColumn id="9" xr3:uid="{00000000-0010-0000-0300-000009000000}" name="Category" dataDxfId="2"/>
    <tableColumn id="10" xr3:uid="{00000000-0010-0000-0300-00000A000000}" name="Method of Distribution" dataDxfId="1"/>
    <tableColumn id="11" xr3:uid="{00000000-0010-0000-0300-00000B000000}" name="File Date" dataDxfId="0"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69BA1-12BF-4186-9B71-9CDEB69DBF2B}">
  <dimension ref="A1:K5"/>
  <sheetViews>
    <sheetView tabSelected="1" workbookViewId="0">
      <selection activeCell="D8" sqref="D8"/>
    </sheetView>
  </sheetViews>
  <sheetFormatPr defaultRowHeight="14" x14ac:dyDescent="0.3"/>
  <cols>
    <col min="1" max="16384" width="8.7265625" style="87"/>
  </cols>
  <sheetData>
    <row r="1" spans="1:11" ht="22.5" x14ac:dyDescent="0.65">
      <c r="A1" s="86" t="s">
        <v>69</v>
      </c>
      <c r="B1" s="86"/>
      <c r="C1" s="86"/>
      <c r="D1" s="86"/>
      <c r="E1" s="86"/>
      <c r="F1" s="86"/>
      <c r="G1" s="86"/>
      <c r="H1" s="86"/>
      <c r="I1" s="86"/>
      <c r="J1" s="86"/>
      <c r="K1" s="86"/>
    </row>
    <row r="2" spans="1:11" ht="22.5" x14ac:dyDescent="0.65">
      <c r="A2" s="88" t="s">
        <v>70</v>
      </c>
      <c r="B2" s="88"/>
      <c r="C2" s="88"/>
      <c r="D2" s="88"/>
      <c r="E2" s="88"/>
      <c r="F2" s="88"/>
      <c r="G2" s="88"/>
      <c r="H2" s="88"/>
      <c r="I2" s="88"/>
      <c r="J2" s="88"/>
      <c r="K2" s="88"/>
    </row>
    <row r="3" spans="1:11" ht="22.5" x14ac:dyDescent="0.65">
      <c r="A3" s="88" t="s">
        <v>71</v>
      </c>
      <c r="B3" s="88"/>
      <c r="C3" s="88"/>
      <c r="D3" s="88"/>
      <c r="E3" s="88"/>
      <c r="F3" s="88"/>
      <c r="G3" s="88"/>
      <c r="H3" s="88"/>
      <c r="I3" s="88"/>
      <c r="J3" s="88"/>
      <c r="K3" s="88"/>
    </row>
    <row r="4" spans="1:11" ht="22.5" x14ac:dyDescent="0.65">
      <c r="A4" s="88" t="s">
        <v>72</v>
      </c>
      <c r="B4" s="88"/>
      <c r="C4" s="88"/>
      <c r="D4" s="88"/>
      <c r="E4" s="88"/>
      <c r="F4" s="88"/>
      <c r="G4" s="88"/>
      <c r="H4" s="88"/>
      <c r="I4" s="88"/>
      <c r="J4" s="88"/>
      <c r="K4" s="88"/>
    </row>
    <row r="5" spans="1:11" ht="22.5" x14ac:dyDescent="0.65">
      <c r="A5" s="89"/>
      <c r="B5" s="89"/>
      <c r="C5" s="89"/>
      <c r="D5" s="89"/>
      <c r="E5" s="89"/>
      <c r="F5" s="89"/>
      <c r="G5" s="89"/>
      <c r="H5" s="89"/>
      <c r="I5" s="89"/>
      <c r="J5" s="89"/>
      <c r="K5" s="89"/>
    </row>
  </sheetData>
  <mergeCells count="4">
    <mergeCell ref="A1:K1"/>
    <mergeCell ref="A2:K2"/>
    <mergeCell ref="A3:K3"/>
    <mergeCell ref="A4:K4"/>
  </mergeCells>
  <hyperlinks>
    <hyperlink ref="A2:K2" r:id="rId1" display="Webinars: Formulas, Pivot Tables and Macros &amp; VBA " xr:uid="{2E0C1FB3-B0B7-42DB-BBE7-8EBEF8D796D3}"/>
    <hyperlink ref="A3:K3" r:id="rId2" display="Blog Tutorials: Formulas, Pivot Tables, Charts, Macros, VBA, Power Query, Power Pivot, Analysis " xr:uid="{B668073E-62B5-4C0D-80DE-A093069D6BCB}"/>
    <hyperlink ref="A4:K4" r:id="rId3" display="Excel Podcast Interviewing the Excel Experts " xr:uid="{1DE72C7E-282B-4876-8E7C-718F7AE4B2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G16"/>
  <sheetViews>
    <sheetView showGridLines="0" workbookViewId="0"/>
  </sheetViews>
  <sheetFormatPr defaultColWidth="8.7265625" defaultRowHeight="30" customHeight="1" x14ac:dyDescent="0.5"/>
  <cols>
    <col min="1" max="1" width="2.6328125" customWidth="1"/>
    <col min="2" max="2" width="12.36328125" customWidth="1"/>
    <col min="3" max="3" width="23.453125" customWidth="1"/>
    <col min="4" max="5" width="18.08984375" customWidth="1"/>
    <col min="6" max="6" width="38.36328125" customWidth="1"/>
    <col min="7" max="7" width="37.7265625" customWidth="1"/>
    <col min="8" max="8" width="52.6328125" customWidth="1"/>
  </cols>
  <sheetData>
    <row r="1" spans="2:7" ht="42.65" customHeight="1" x14ac:dyDescent="0.5">
      <c r="B1" s="3"/>
    </row>
    <row r="2" spans="2:7" ht="43.9" customHeight="1" x14ac:dyDescent="0.5">
      <c r="B2" s="79" t="s">
        <v>50</v>
      </c>
      <c r="C2" s="79"/>
      <c r="D2" s="79"/>
      <c r="E2" s="79"/>
      <c r="F2" s="77" t="s">
        <v>68</v>
      </c>
      <c r="G2" s="77">
        <f ca="1">YEAR(TODAY())</f>
        <v>2019</v>
      </c>
    </row>
    <row r="3" spans="2:7" ht="39" customHeight="1" x14ac:dyDescent="0.5">
      <c r="B3" s="57" t="s">
        <v>0</v>
      </c>
      <c r="C3" s="58" t="s">
        <v>1</v>
      </c>
      <c r="D3" s="59" t="s">
        <v>2</v>
      </c>
      <c r="E3" s="59" t="s">
        <v>3</v>
      </c>
      <c r="F3" s="60" t="s">
        <v>4</v>
      </c>
      <c r="G3" s="61" t="s">
        <v>5</v>
      </c>
    </row>
    <row r="4" spans="2:7" ht="39" customHeight="1" x14ac:dyDescent="0.5">
      <c r="B4" s="52">
        <v>1000</v>
      </c>
      <c r="C4" s="53" t="s">
        <v>6</v>
      </c>
      <c r="D4" s="54">
        <f ca="1">SUMIF(MonthlyExpensesSummary[G/L Code],YearToDateTable[[#This Row],[G/L Code]],MonthlyExpensesSummary[Total])</f>
        <v>0</v>
      </c>
      <c r="E4" s="54">
        <v>100000</v>
      </c>
      <c r="F4" s="55">
        <f ca="1">IF(YearToDateTable[[#This Row],[Budget]]="","",YearToDateTable[[#This Row],[Budget]]-YearToDateTable[[#This Row],[Actual]])</f>
        <v>100000</v>
      </c>
      <c r="G4" s="56">
        <f ca="1">IFERROR(YearToDateTable[[#This Row],[Remaining $]]/YearToDateTable[[#This Row],[Budget]],"")</f>
        <v>1</v>
      </c>
    </row>
    <row r="5" spans="2:7" ht="39" customHeight="1" x14ac:dyDescent="0.5">
      <c r="B5" s="10">
        <v>2000</v>
      </c>
      <c r="C5" s="11" t="s">
        <v>7</v>
      </c>
      <c r="D5" s="12">
        <f ca="1">SUMIF(MonthlyExpensesSummary[G/L Code],YearToDateTable[[#This Row],[G/L Code]],MonthlyExpensesSummary[Total])</f>
        <v>0</v>
      </c>
      <c r="E5" s="12">
        <v>100000</v>
      </c>
      <c r="F5" s="13">
        <f ca="1">IF(YearToDateTable[[#This Row],[Budget]]="","",YearToDateTable[[#This Row],[Budget]]-YearToDateTable[[#This Row],[Actual]])</f>
        <v>100000</v>
      </c>
      <c r="G5" s="14">
        <f ca="1">IFERROR(YearToDateTable[[#This Row],[Remaining $]]/YearToDateTable[[#This Row],[Budget]],"")</f>
        <v>1</v>
      </c>
    </row>
    <row r="6" spans="2:7" ht="39" customHeight="1" x14ac:dyDescent="0.5">
      <c r="B6" s="5">
        <v>3000</v>
      </c>
      <c r="C6" s="6" t="s">
        <v>8</v>
      </c>
      <c r="D6" s="7">
        <f ca="1">SUMIF(MonthlyExpensesSummary[G/L Code],YearToDateTable[[#This Row],[G/L Code]],MonthlyExpensesSummary[Total])</f>
        <v>0</v>
      </c>
      <c r="E6" s="7">
        <v>100000</v>
      </c>
      <c r="F6" s="8">
        <f ca="1">IF(YearToDateTable[[#This Row],[Budget]]="","",YearToDateTable[[#This Row],[Budget]]-YearToDateTable[[#This Row],[Actual]])</f>
        <v>100000</v>
      </c>
      <c r="G6" s="9">
        <f ca="1">IFERROR(YearToDateTable[[#This Row],[Remaining $]]/YearToDateTable[[#This Row],[Budget]],"")</f>
        <v>1</v>
      </c>
    </row>
    <row r="7" spans="2:7" ht="39" customHeight="1" x14ac:dyDescent="0.5">
      <c r="B7" s="10">
        <v>4000</v>
      </c>
      <c r="C7" s="11" t="s">
        <v>9</v>
      </c>
      <c r="D7" s="12">
        <f ca="1">SUMIF(MonthlyExpensesSummary[G/L Code],YearToDateTable[[#This Row],[G/L Code]],MonthlyExpensesSummary[Total])</f>
        <v>0</v>
      </c>
      <c r="E7" s="12">
        <v>100000</v>
      </c>
      <c r="F7" s="13">
        <f ca="1">IF(YearToDateTable[[#This Row],[Budget]]="","",YearToDateTable[[#This Row],[Budget]]-YearToDateTable[[#This Row],[Actual]])</f>
        <v>100000</v>
      </c>
      <c r="G7" s="14">
        <f ca="1">IFERROR(YearToDateTable[[#This Row],[Remaining $]]/YearToDateTable[[#This Row],[Budget]],"")</f>
        <v>1</v>
      </c>
    </row>
    <row r="8" spans="2:7" ht="39" customHeight="1" x14ac:dyDescent="0.5">
      <c r="B8" s="5">
        <v>5000</v>
      </c>
      <c r="C8" s="6" t="s">
        <v>10</v>
      </c>
      <c r="D8" s="7">
        <f ca="1">SUMIF(MonthlyExpensesSummary[G/L Code],YearToDateTable[[#This Row],[G/L Code]],MonthlyExpensesSummary[Total])</f>
        <v>0</v>
      </c>
      <c r="E8" s="7">
        <v>50000</v>
      </c>
      <c r="F8" s="8">
        <f ca="1">IF(YearToDateTable[[#This Row],[Budget]]="","",YearToDateTable[[#This Row],[Budget]]-YearToDateTable[[#This Row],[Actual]])</f>
        <v>50000</v>
      </c>
      <c r="G8" s="9">
        <f ca="1">IFERROR(YearToDateTable[[#This Row],[Remaining $]]/YearToDateTable[[#This Row],[Budget]],"")</f>
        <v>1</v>
      </c>
    </row>
    <row r="9" spans="2:7" ht="39" customHeight="1" x14ac:dyDescent="0.5">
      <c r="B9" s="10">
        <v>6000</v>
      </c>
      <c r="C9" s="11" t="s">
        <v>11</v>
      </c>
      <c r="D9" s="12">
        <f ca="1">SUMIF(MonthlyExpensesSummary[G/L Code],YearToDateTable[[#This Row],[G/L Code]],MonthlyExpensesSummary[Total])</f>
        <v>0</v>
      </c>
      <c r="E9" s="12">
        <v>25000</v>
      </c>
      <c r="F9" s="13">
        <f ca="1">IF(YearToDateTable[[#This Row],[Budget]]="","",YearToDateTable[[#This Row],[Budget]]-YearToDateTable[[#This Row],[Actual]])</f>
        <v>25000</v>
      </c>
      <c r="G9" s="14">
        <f ca="1">IFERROR(YearToDateTable[[#This Row],[Remaining $]]/YearToDateTable[[#This Row],[Budget]],"")</f>
        <v>1</v>
      </c>
    </row>
    <row r="10" spans="2:7" ht="39" customHeight="1" x14ac:dyDescent="0.5">
      <c r="B10" s="5">
        <v>7000</v>
      </c>
      <c r="C10" s="6" t="s">
        <v>12</v>
      </c>
      <c r="D10" s="7">
        <f ca="1">SUMIF(MonthlyExpensesSummary[G/L Code],YearToDateTable[[#This Row],[G/L Code]],MonthlyExpensesSummary[Total])</f>
        <v>0</v>
      </c>
      <c r="E10" s="7">
        <v>75000</v>
      </c>
      <c r="F10" s="8">
        <f ca="1">IF(YearToDateTable[[#This Row],[Budget]]="","",YearToDateTable[[#This Row],[Budget]]-YearToDateTable[[#This Row],[Actual]])</f>
        <v>75000</v>
      </c>
      <c r="G10" s="9">
        <f ca="1">IFERROR(YearToDateTable[[#This Row],[Remaining $]]/YearToDateTable[[#This Row],[Budget]],"")</f>
        <v>1</v>
      </c>
    </row>
    <row r="11" spans="2:7" ht="39" customHeight="1" x14ac:dyDescent="0.5">
      <c r="B11" s="10">
        <v>8000</v>
      </c>
      <c r="C11" s="11" t="s">
        <v>13</v>
      </c>
      <c r="D11" s="12">
        <f ca="1">SUMIF(MonthlyExpensesSummary[G/L Code],YearToDateTable[[#This Row],[G/L Code]],MonthlyExpensesSummary[Total])</f>
        <v>0</v>
      </c>
      <c r="E11" s="12">
        <v>65000</v>
      </c>
      <c r="F11" s="13">
        <f ca="1">IF(YearToDateTable[[#This Row],[Budget]]="","",YearToDateTable[[#This Row],[Budget]]-YearToDateTable[[#This Row],[Actual]])</f>
        <v>65000</v>
      </c>
      <c r="G11" s="14">
        <f ca="1">IFERROR(YearToDateTable[[#This Row],[Remaining $]]/YearToDateTable[[#This Row],[Budget]],"")</f>
        <v>1</v>
      </c>
    </row>
    <row r="12" spans="2:7" ht="39" customHeight="1" x14ac:dyDescent="0.5">
      <c r="B12" s="5">
        <v>9000</v>
      </c>
      <c r="C12" s="6" t="s">
        <v>14</v>
      </c>
      <c r="D12" s="7">
        <f ca="1">SUMIF(MonthlyExpensesSummary[G/L Code],YearToDateTable[[#This Row],[G/L Code]],MonthlyExpensesSummary[Total])</f>
        <v>0</v>
      </c>
      <c r="E12" s="7">
        <v>125000</v>
      </c>
      <c r="F12" s="8">
        <f ca="1">IF(YearToDateTable[[#This Row],[Budget]]="","",YearToDateTable[[#This Row],[Budget]]-YearToDateTable[[#This Row],[Actual]])</f>
        <v>125000</v>
      </c>
      <c r="G12" s="9">
        <f ca="1">IFERROR(YearToDateTable[[#This Row],[Remaining $]]/YearToDateTable[[#This Row],[Budget]],"")</f>
        <v>1</v>
      </c>
    </row>
    <row r="13" spans="2:7" ht="39" customHeight="1" x14ac:dyDescent="0.5">
      <c r="B13" s="10">
        <v>10000</v>
      </c>
      <c r="C13" s="11" t="s">
        <v>15</v>
      </c>
      <c r="D13" s="12">
        <f ca="1">SUMIF(MonthlyExpensesSummary[G/L Code],YearToDateTable[[#This Row],[G/L Code]],MonthlyExpensesSummary[Total])</f>
        <v>0</v>
      </c>
      <c r="E13" s="12">
        <v>100000</v>
      </c>
      <c r="F13" s="13">
        <f ca="1">IF(YearToDateTable[[#This Row],[Budget]]="","",YearToDateTable[[#This Row],[Budget]]-YearToDateTable[[#This Row],[Actual]])</f>
        <v>100000</v>
      </c>
      <c r="G13" s="14">
        <f ca="1">IFERROR(YearToDateTable[[#This Row],[Remaining $]]/YearToDateTable[[#This Row],[Budget]],"")</f>
        <v>1</v>
      </c>
    </row>
    <row r="14" spans="2:7" ht="39" customHeight="1" x14ac:dyDescent="0.5">
      <c r="B14" s="5">
        <v>11000</v>
      </c>
      <c r="C14" s="6" t="s">
        <v>16</v>
      </c>
      <c r="D14" s="7">
        <f ca="1">SUMIF(MonthlyExpensesSummary[G/L Code],YearToDateTable[[#This Row],[G/L Code]],MonthlyExpensesSummary[Total])</f>
        <v>0</v>
      </c>
      <c r="E14" s="7">
        <v>250000</v>
      </c>
      <c r="F14" s="8">
        <f ca="1">IF(YearToDateTable[[#This Row],[Budget]]="","",YearToDateTable[[#This Row],[Budget]]-YearToDateTable[[#This Row],[Actual]])</f>
        <v>250000</v>
      </c>
      <c r="G14" s="9">
        <f ca="1">IFERROR(YearToDateTable[[#This Row],[Remaining $]]/YearToDateTable[[#This Row],[Budget]],"")</f>
        <v>1</v>
      </c>
    </row>
    <row r="15" spans="2:7" ht="39" customHeight="1" x14ac:dyDescent="0.5">
      <c r="B15" s="15">
        <v>12000</v>
      </c>
      <c r="C15" s="16" t="s">
        <v>17</v>
      </c>
      <c r="D15" s="17">
        <f ca="1">SUMIF(MonthlyExpensesSummary[G/L Code],YearToDateTable[[#This Row],[G/L Code]],MonthlyExpensesSummary[Total])</f>
        <v>0</v>
      </c>
      <c r="E15" s="17">
        <v>50000</v>
      </c>
      <c r="F15" s="18">
        <f ca="1">IF(YearToDateTable[[#This Row],[Budget]]="","",YearToDateTable[[#This Row],[Budget]]-YearToDateTable[[#This Row],[Actual]])</f>
        <v>50000</v>
      </c>
      <c r="G15" s="19">
        <f ca="1">IFERROR(YearToDateTable[[#This Row],[Remaining $]]/YearToDateTable[[#This Row],[Budget]],"")</f>
        <v>1</v>
      </c>
    </row>
    <row r="16" spans="2:7" ht="39" customHeight="1" x14ac:dyDescent="0.5">
      <c r="B16" s="20" t="s">
        <v>18</v>
      </c>
      <c r="C16" s="20"/>
      <c r="D16" s="21">
        <f ca="1">SUBTOTAL(109,YearToDateTable[Actual])</f>
        <v>0</v>
      </c>
      <c r="E16" s="21">
        <f>SUBTOTAL(109,YearToDateTable[Budget])</f>
        <v>1140000</v>
      </c>
      <c r="F16" s="21">
        <f ca="1">SUBTOTAL(109,YearToDateTable[Remaining $])</f>
        <v>1140000</v>
      </c>
      <c r="G16" s="22">
        <f ca="1">YearToDateTable[[#Totals],[Remaining $]]/YearToDateTable[[#Totals],[Budget]]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xr:uid="{00000000-0002-0000-0000-000000000000}"/>
    <dataValidation allowBlank="1" showInputMessage="1" showErrorMessage="1" prompt="Title of this worksheet is in this cell. Enter year in cell G2" sqref="B2:E2" xr:uid="{00000000-0002-0000-0000-000001000000}"/>
    <dataValidation allowBlank="1" showInputMessage="1" showErrorMessage="1" prompt="Enter year in cell at right" sqref="F2" xr:uid="{00000000-0002-0000-0000-000002000000}"/>
    <dataValidation allowBlank="1" showInputMessage="1" showErrorMessage="1" prompt="Enter year in this cell" sqref="G2" xr:uid="{00000000-0002-0000-0000-000003000000}"/>
    <dataValidation allowBlank="1" showInputMessage="1" showErrorMessage="1" prompt="Enter General Ledger code in this column under this heading" sqref="B3" xr:uid="{00000000-0002-0000-0000-000004000000}"/>
    <dataValidation allowBlank="1" showInputMessage="1" showErrorMessage="1" prompt="Enter Account Title in this column under this heading" sqref="C3" xr:uid="{00000000-0002-0000-0000-000005000000}"/>
    <dataValidation allowBlank="1" showInputMessage="1" showErrorMessage="1" prompt="Actual amount is automatically calculated in this column under this heading" sqref="D3" xr:uid="{00000000-0002-0000-0000-000006000000}"/>
    <dataValidation allowBlank="1" showInputMessage="1" showErrorMessage="1" prompt="Enter Budget Amount in this column under this heading" sqref="E3" xr:uid="{00000000-0002-0000-0000-000007000000}"/>
    <dataValidation allowBlank="1" showInputMessage="1" showErrorMessage="1" prompt="Data bar for Remaining amount is automatically updated in this column under this heading" sqref="F3" xr:uid="{00000000-0002-0000-0000-000008000000}"/>
    <dataValidation allowBlank="1" showInputMessage="1" showErrorMessage="1" prompt="Remaining percent is automatically calculated in this column under this heading" sqref="G3" xr:uid="{00000000-0002-0000-0000-000009000000}"/>
    <dataValidation allowBlank="1" showErrorMessage="1" sqref="B1" xr:uid="{00000000-0002-0000-0000-00000A000000}"/>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workbookViewId="0"/>
  </sheetViews>
  <sheetFormatPr defaultColWidth="8.7265625" defaultRowHeight="30" customHeight="1" x14ac:dyDescent="0.5"/>
  <cols>
    <col min="1" max="1" width="2.6328125" customWidth="1"/>
    <col min="2" max="2" width="12.36328125" customWidth="1"/>
    <col min="3" max="3" width="15.7265625" customWidth="1"/>
    <col min="4" max="16" width="13" customWidth="1"/>
  </cols>
  <sheetData>
    <row r="1" spans="2:17" ht="43.15" customHeight="1" x14ac:dyDescent="0.5">
      <c r="B1" s="78"/>
      <c r="C1" s="78"/>
    </row>
    <row r="2" spans="2:17" ht="153" customHeight="1" x14ac:dyDescent="0.5">
      <c r="B2" s="80" t="s">
        <v>49</v>
      </c>
      <c r="C2" s="81"/>
      <c r="D2" s="81"/>
      <c r="E2" s="81"/>
      <c r="F2" s="81"/>
      <c r="G2" s="81"/>
      <c r="H2" s="81"/>
      <c r="I2" s="81"/>
      <c r="J2" s="81"/>
      <c r="K2" s="81"/>
      <c r="L2" s="81"/>
      <c r="M2" s="81"/>
      <c r="N2" s="81"/>
      <c r="O2" s="81"/>
      <c r="P2" s="81"/>
      <c r="Q2" s="81"/>
    </row>
    <row r="3" spans="2:17" ht="37.15" customHeight="1" x14ac:dyDescent="0.5">
      <c r="B3" s="4" t="s">
        <v>67</v>
      </c>
      <c r="D3" s="1">
        <f ca="1">DATEVALUE("1-JAN"&amp;_YEAR)</f>
        <v>43466</v>
      </c>
      <c r="E3" s="1">
        <f ca="1">DATEVALUE("1-FEB"&amp;_YEAR)</f>
        <v>43497</v>
      </c>
      <c r="F3" s="1">
        <f ca="1">DATEVALUE("1-MAR"&amp;_YEAR)</f>
        <v>43525</v>
      </c>
      <c r="G3" s="1">
        <f ca="1">DATEVALUE("1-APR"&amp;_YEAR)</f>
        <v>43556</v>
      </c>
      <c r="H3" s="1">
        <f ca="1">DATEVALUE("1-MAY"&amp;_YEAR)</f>
        <v>43586</v>
      </c>
      <c r="I3" s="1">
        <f ca="1">DATEVALUE("1-JUN"&amp;_YEAR)</f>
        <v>43617</v>
      </c>
      <c r="J3" s="1">
        <f ca="1">DATEVALUE("1-JULY"&amp;_YEAR)</f>
        <v>43647</v>
      </c>
      <c r="K3" s="1">
        <f ca="1">DATEVALUE("1-AUG"&amp;_YEAR)</f>
        <v>43678</v>
      </c>
      <c r="L3" s="1">
        <f ca="1">DATEVALUE("1-SEP"&amp;_YEAR)</f>
        <v>43709</v>
      </c>
      <c r="M3" s="1">
        <f ca="1">DATEVALUE("1-OCT"&amp;_YEAR)</f>
        <v>43739</v>
      </c>
      <c r="N3" s="1">
        <f ca="1">DATEVALUE("1-NOV"&amp;_YEAR)</f>
        <v>43770</v>
      </c>
      <c r="O3" s="1">
        <f ca="1">DATEVALUE("1-DEC"&amp;_YEAR)</f>
        <v>43800</v>
      </c>
    </row>
    <row r="4" spans="2:17" ht="37.5" customHeight="1" x14ac:dyDescent="0.5">
      <c r="B4" s="4"/>
      <c r="D4" s="1">
        <f ca="1">EOMONTH(D3,0)</f>
        <v>43496</v>
      </c>
      <c r="E4" s="1">
        <f ca="1">EOMONTH(E3,0)</f>
        <v>43524</v>
      </c>
      <c r="F4" s="1">
        <f ca="1">EOMONTH(F3,0)</f>
        <v>43555</v>
      </c>
      <c r="G4" s="1">
        <f ca="1">EOMONTH(G3,0)</f>
        <v>43585</v>
      </c>
      <c r="H4" s="1">
        <f ca="1">EOMONTH(H3,0)</f>
        <v>43616</v>
      </c>
      <c r="I4" s="1">
        <f t="shared" ref="I4:O4" ca="1" si="0">EOMONTH(I3,0)</f>
        <v>43646</v>
      </c>
      <c r="J4" s="1">
        <f t="shared" ca="1" si="0"/>
        <v>43677</v>
      </c>
      <c r="K4" s="1">
        <f t="shared" ca="1" si="0"/>
        <v>43708</v>
      </c>
      <c r="L4" s="1">
        <f t="shared" ca="1" si="0"/>
        <v>43738</v>
      </c>
      <c r="M4" s="1">
        <f t="shared" ca="1" si="0"/>
        <v>43769</v>
      </c>
      <c r="N4" s="1">
        <f t="shared" ca="1" si="0"/>
        <v>43799</v>
      </c>
      <c r="O4" s="1">
        <f t="shared" ca="1" si="0"/>
        <v>43830</v>
      </c>
    </row>
    <row r="5" spans="2:17" ht="48" customHeight="1" x14ac:dyDescent="0.5">
      <c r="B5" s="62" t="s">
        <v>0</v>
      </c>
      <c r="C5" s="63" t="s">
        <v>1</v>
      </c>
      <c r="D5" s="64" t="s">
        <v>51</v>
      </c>
      <c r="E5" s="64" t="s">
        <v>52</v>
      </c>
      <c r="F5" s="64" t="s">
        <v>53</v>
      </c>
      <c r="G5" s="64" t="s">
        <v>54</v>
      </c>
      <c r="H5" s="64" t="s">
        <v>55</v>
      </c>
      <c r="I5" s="64" t="s">
        <v>56</v>
      </c>
      <c r="J5" s="64" t="s">
        <v>57</v>
      </c>
      <c r="K5" s="64" t="s">
        <v>58</v>
      </c>
      <c r="L5" s="64" t="s">
        <v>59</v>
      </c>
      <c r="M5" s="64" t="s">
        <v>60</v>
      </c>
      <c r="N5" s="64" t="s">
        <v>61</v>
      </c>
      <c r="O5" s="64" t="s">
        <v>62</v>
      </c>
      <c r="P5" s="64" t="s">
        <v>18</v>
      </c>
      <c r="Q5" s="65" t="s">
        <v>63</v>
      </c>
    </row>
    <row r="6" spans="2:17" ht="48" customHeight="1" x14ac:dyDescent="0.5">
      <c r="B6" s="34">
        <v>1000</v>
      </c>
      <c r="C6" s="35" t="s">
        <v>6</v>
      </c>
      <c r="D6" s="36">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36">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36">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36">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36">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36">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36">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36">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36">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36">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36">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36">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36">
        <f ca="1">SUM(MonthlyExpensesSummary[[#This Row],[January]:[December]])</f>
        <v>0</v>
      </c>
      <c r="Q6" s="37"/>
    </row>
    <row r="7" spans="2:17" ht="48" hidden="1" customHeight="1" x14ac:dyDescent="0.5">
      <c r="B7" s="23">
        <v>2000</v>
      </c>
      <c r="C7" s="24" t="s">
        <v>7</v>
      </c>
      <c r="D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25">
        <f ca="1">SUM(MonthlyExpensesSummary[[#This Row],[January]:[December]])</f>
        <v>0</v>
      </c>
      <c r="Q7" s="26"/>
    </row>
    <row r="8" spans="2:17" ht="48" hidden="1" customHeight="1" x14ac:dyDescent="0.5">
      <c r="B8" s="27">
        <v>3000</v>
      </c>
      <c r="C8" s="28" t="s">
        <v>8</v>
      </c>
      <c r="D8"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29">
        <f ca="1">SUM(MonthlyExpensesSummary[[#This Row],[January]:[December]])</f>
        <v>0</v>
      </c>
      <c r="Q8" s="30"/>
    </row>
    <row r="9" spans="2:17" ht="48" hidden="1" customHeight="1" x14ac:dyDescent="0.5">
      <c r="B9" s="23">
        <v>4000</v>
      </c>
      <c r="C9" s="24" t="s">
        <v>9</v>
      </c>
      <c r="D9"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25">
        <f ca="1">SUM(MonthlyExpensesSummary[[#This Row],[January]:[December]])</f>
        <v>0</v>
      </c>
      <c r="Q9" s="26"/>
    </row>
    <row r="10" spans="2:17" ht="48" hidden="1" customHeight="1" x14ac:dyDescent="0.5">
      <c r="B10" s="27">
        <v>5000</v>
      </c>
      <c r="C10" s="28" t="s">
        <v>10</v>
      </c>
      <c r="D10"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29">
        <f ca="1">SUM(MonthlyExpensesSummary[[#This Row],[January]:[December]])</f>
        <v>0</v>
      </c>
      <c r="Q10" s="30"/>
    </row>
    <row r="11" spans="2:17" ht="48" hidden="1" customHeight="1" x14ac:dyDescent="0.5">
      <c r="B11" s="23">
        <v>6000</v>
      </c>
      <c r="C11" s="24" t="s">
        <v>11</v>
      </c>
      <c r="D11"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25">
        <f ca="1">SUM(MonthlyExpensesSummary[[#This Row],[January]:[December]])</f>
        <v>0</v>
      </c>
      <c r="Q11" s="26"/>
    </row>
    <row r="12" spans="2:17" ht="48" hidden="1" customHeight="1" x14ac:dyDescent="0.5">
      <c r="B12" s="27">
        <v>7000</v>
      </c>
      <c r="C12" s="28" t="s">
        <v>12</v>
      </c>
      <c r="D12"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29">
        <f ca="1">SUM(MonthlyExpensesSummary[[#This Row],[January]:[December]])</f>
        <v>0</v>
      </c>
      <c r="Q12" s="30"/>
    </row>
    <row r="13" spans="2:17" ht="48" hidden="1" customHeight="1" x14ac:dyDescent="0.5">
      <c r="B13" s="23">
        <v>8000</v>
      </c>
      <c r="C13" s="24" t="s">
        <v>13</v>
      </c>
      <c r="D13"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25">
        <f ca="1">SUM(MonthlyExpensesSummary[[#This Row],[January]:[December]])</f>
        <v>0</v>
      </c>
      <c r="Q13" s="26"/>
    </row>
    <row r="14" spans="2:17" ht="48" hidden="1" customHeight="1" x14ac:dyDescent="0.5">
      <c r="B14" s="27">
        <v>9000</v>
      </c>
      <c r="C14" s="28" t="s">
        <v>14</v>
      </c>
      <c r="D14"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29">
        <f ca="1">SUM(MonthlyExpensesSummary[[#This Row],[January]:[December]])</f>
        <v>0</v>
      </c>
      <c r="Q14" s="30"/>
    </row>
    <row r="15" spans="2:17" ht="48" hidden="1" customHeight="1" x14ac:dyDescent="0.5">
      <c r="B15" s="23">
        <v>10000</v>
      </c>
      <c r="C15" s="24" t="s">
        <v>15</v>
      </c>
      <c r="D15"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25">
        <f ca="1">SUM(MonthlyExpensesSummary[[#This Row],[January]:[December]])</f>
        <v>0</v>
      </c>
      <c r="Q15" s="26"/>
    </row>
    <row r="16" spans="2:17" ht="48" hidden="1" customHeight="1" x14ac:dyDescent="0.5">
      <c r="B16" s="27">
        <v>11000</v>
      </c>
      <c r="C16" s="28" t="s">
        <v>16</v>
      </c>
      <c r="D16"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29">
        <f ca="1">SUM(MonthlyExpensesSummary[[#This Row],[January]:[December]])</f>
        <v>0</v>
      </c>
      <c r="Q16" s="30"/>
    </row>
    <row r="17" spans="2:17" ht="48" hidden="1" customHeight="1" x14ac:dyDescent="0.5">
      <c r="B17" s="23">
        <v>12000</v>
      </c>
      <c r="C17" s="24" t="s">
        <v>17</v>
      </c>
      <c r="D1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25">
        <f ca="1">SUM(MonthlyExpensesSummary[[#This Row],[January]:[December]])</f>
        <v>0</v>
      </c>
      <c r="Q17" s="26"/>
    </row>
    <row r="18" spans="2:17" ht="48" customHeight="1" x14ac:dyDescent="0.5">
      <c r="B18" s="31" t="s">
        <v>18</v>
      </c>
      <c r="C18" s="32"/>
      <c r="D18" s="33">
        <f ca="1">SUBTOTAL(109,MonthlyExpensesSummary[January])</f>
        <v>0</v>
      </c>
      <c r="E18" s="33">
        <f ca="1">SUBTOTAL(109,MonthlyExpensesSummary[February])</f>
        <v>0</v>
      </c>
      <c r="F18" s="33">
        <f ca="1">SUBTOTAL(109,MonthlyExpensesSummary[March])</f>
        <v>0</v>
      </c>
      <c r="G18" s="33">
        <f ca="1">SUBTOTAL(109,MonthlyExpensesSummary[April])</f>
        <v>0</v>
      </c>
      <c r="H18" s="33">
        <f ca="1">SUBTOTAL(109,MonthlyExpensesSummary[May])</f>
        <v>0</v>
      </c>
      <c r="I18" s="33">
        <f ca="1">SUBTOTAL(109,MonthlyExpensesSummary[June])</f>
        <v>0</v>
      </c>
      <c r="J18" s="33">
        <f ca="1">SUBTOTAL(109,MonthlyExpensesSummary[July])</f>
        <v>0</v>
      </c>
      <c r="K18" s="33">
        <f ca="1">SUBTOTAL(109,MonthlyExpensesSummary[August])</f>
        <v>0</v>
      </c>
      <c r="L18" s="33">
        <f ca="1">SUBTOTAL(109,MonthlyExpensesSummary[September])</f>
        <v>0</v>
      </c>
      <c r="M18" s="33">
        <f ca="1">SUBTOTAL(109,MonthlyExpensesSummary[October])</f>
        <v>0</v>
      </c>
      <c r="N18" s="33">
        <f ca="1">SUBTOTAL(109,MonthlyExpensesSummary[November])</f>
        <v>0</v>
      </c>
      <c r="O18" s="33">
        <f ca="1">SUBTOTAL(109,MonthlyExpensesSummary[December])</f>
        <v>0</v>
      </c>
      <c r="P18" s="33">
        <f ca="1">SUBTOTAL(109,MonthlyExpensesSummary[Total])</f>
        <v>0</v>
      </c>
      <c r="Q18" s="32"/>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xr:uid="{00000000-0002-0000-0100-000000000000}"/>
    <dataValidation allowBlank="1" showInputMessage="1" showErrorMessage="1" prompt="Enter General Ledger code in this column under this heading" sqref="B5" xr:uid="{00000000-0002-0000-0100-000001000000}"/>
    <dataValidation allowBlank="1" showInputMessage="1" showErrorMessage="1" prompt="Enter Account Title in this column under this heading" sqref="C5" xr:uid="{00000000-0002-0000-0100-000002000000}"/>
    <dataValidation allowBlank="1" showInputMessage="1" showErrorMessage="1" prompt="Actual amount for this month is automatically calculated in this column under this heading" sqref="D5:O5" xr:uid="{00000000-0002-0000-0100-000003000000}"/>
    <dataValidation allowBlank="1" showInputMessage="1" showErrorMessage="1" prompt="Total is automatically calculated in this column under this heading" sqref="P5" xr:uid="{00000000-0002-0000-0100-000004000000}"/>
    <dataValidation allowBlank="1" showInputMessage="1" showErrorMessage="1" prompt="A sparkline visualizing the trend of expenses for 1 expense over 12 months is displayed in this column " sqref="Q5" xr:uid="{00000000-0002-0000-0100-000005000000}"/>
    <dataValidation allowBlank="1" showInputMessage="1" showErrorMessage="1" prompt="Navigation link is in this cell. Select to go to YTD BUDGET SUMMARY worksheet" sqref="B1" xr:uid="{00000000-0002-0000-0100-000006000000}"/>
    <dataValidation allowBlank="1" showInputMessage="1" showErrorMessage="1" prompt="Navigation link is in this cell. Select to go to ITEMIZED EXPENSES worksheet" sqref="C1" xr:uid="{00000000-0002-0000-0100-000007000000}"/>
    <dataValidation allowBlank="1" showInputMessage="1" showErrorMessage="1" prompt="Title of this worksheet is in this cell. Slicer to filter table by Account Title is in cell B3. Do not delete formulas in cells D3 through O4" sqref="B2:Q2" xr:uid="{00000000-0002-0000-0100-000008000000}"/>
  </dataValidations>
  <printOptions horizontalCentered="1"/>
  <pageMargins left="0.4" right="0.4" top="0.4" bottom="0.6" header="0.3" footer="0.3"/>
  <pageSetup scale="60"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6"/>
  <sheetViews>
    <sheetView showGridLines="0" workbookViewId="0"/>
  </sheetViews>
  <sheetFormatPr defaultColWidth="8.7265625" defaultRowHeight="30" customHeight="1" x14ac:dyDescent="0.5"/>
  <cols>
    <col min="1" max="1" width="2.6328125" customWidth="1"/>
    <col min="2" max="2" width="12.36328125" customWidth="1"/>
    <col min="3" max="3" width="13.08984375" customWidth="1"/>
    <col min="4" max="4" width="9.6328125" customWidth="1"/>
    <col min="5" max="5" width="30" customWidth="1"/>
    <col min="6" max="6" width="15.36328125" customWidth="1"/>
    <col min="7" max="7" width="30" customWidth="1"/>
    <col min="8" max="8" width="22.453125" customWidth="1"/>
    <col min="9" max="9" width="14.6328125" customWidth="1"/>
    <col min="10" max="10" width="15.453125" customWidth="1"/>
  </cols>
  <sheetData>
    <row r="1" spans="2:10" ht="42.65" customHeight="1" x14ac:dyDescent="0.5">
      <c r="B1" s="78"/>
      <c r="C1" s="78"/>
    </row>
    <row r="2" spans="2:10" ht="72" customHeight="1" x14ac:dyDescent="0.5">
      <c r="B2" s="83" t="s">
        <v>65</v>
      </c>
      <c r="C2" s="83"/>
      <c r="D2" s="83"/>
      <c r="E2" s="83"/>
      <c r="F2" s="83"/>
      <c r="G2" s="83"/>
      <c r="H2" s="83"/>
      <c r="I2" s="83"/>
      <c r="J2" s="83"/>
    </row>
    <row r="3" spans="2:10" ht="83.5" customHeight="1" x14ac:dyDescent="0.5">
      <c r="B3" s="82"/>
      <c r="C3" s="82"/>
      <c r="D3" s="82"/>
      <c r="E3" s="82"/>
      <c r="F3" s="82"/>
      <c r="G3" s="82"/>
      <c r="H3" s="82"/>
      <c r="I3" s="82"/>
      <c r="J3" s="82"/>
    </row>
    <row r="4" spans="2:10" ht="43.15" customHeight="1" x14ac:dyDescent="0.5">
      <c r="B4" s="74" t="s">
        <v>0</v>
      </c>
      <c r="C4" s="75" t="s">
        <v>19</v>
      </c>
      <c r="D4" s="75" t="s">
        <v>20</v>
      </c>
      <c r="E4" s="75" t="s">
        <v>21</v>
      </c>
      <c r="F4" s="75" t="s">
        <v>22</v>
      </c>
      <c r="G4" s="75" t="s">
        <v>23</v>
      </c>
      <c r="H4" s="75" t="s">
        <v>24</v>
      </c>
      <c r="I4" s="75" t="s">
        <v>25</v>
      </c>
      <c r="J4" s="76" t="s">
        <v>26</v>
      </c>
    </row>
    <row r="5" spans="2:10" ht="37.9" customHeight="1" x14ac:dyDescent="0.5">
      <c r="B5" s="69">
        <v>1000</v>
      </c>
      <c r="C5" s="70" t="s">
        <v>64</v>
      </c>
      <c r="D5" s="71">
        <v>100</v>
      </c>
      <c r="E5" s="72" t="s">
        <v>27</v>
      </c>
      <c r="F5" s="73">
        <v>750.75</v>
      </c>
      <c r="G5" s="72" t="s">
        <v>28</v>
      </c>
      <c r="H5" s="72" t="s">
        <v>29</v>
      </c>
      <c r="I5" s="72" t="s">
        <v>30</v>
      </c>
      <c r="J5" s="70" t="s">
        <v>64</v>
      </c>
    </row>
    <row r="6" spans="2:10" ht="37.9" customHeight="1" x14ac:dyDescent="0.5">
      <c r="B6" s="38">
        <v>7000</v>
      </c>
      <c r="C6" s="39" t="s">
        <v>64</v>
      </c>
      <c r="D6" s="40">
        <v>101</v>
      </c>
      <c r="E6" s="41" t="s">
        <v>31</v>
      </c>
      <c r="F6" s="42">
        <v>2500</v>
      </c>
      <c r="G6" s="41" t="s">
        <v>32</v>
      </c>
      <c r="H6" s="41" t="s">
        <v>33</v>
      </c>
      <c r="I6" s="41" t="s">
        <v>34</v>
      </c>
      <c r="J6" s="39" t="s">
        <v>64</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xr:uid="{00000000-0002-0000-0200-000000000000}"/>
    <dataValidation allowBlank="1" showInputMessage="1" showErrorMessage="1" prompt="Enter General Ledger code in this column under this heading" sqref="B4" xr:uid="{00000000-0002-0000-0200-000001000000}"/>
    <dataValidation allowBlank="1" showInputMessage="1" showErrorMessage="1" prompt="Enter Invoice Date in this column under this heading" sqref="C4" xr:uid="{00000000-0002-0000-0200-000002000000}"/>
    <dataValidation allowBlank="1" showInputMessage="1" showErrorMessage="1" prompt="Enter Invoice number in this column under this heading" sqref="D4" xr:uid="{00000000-0002-0000-0200-000003000000}"/>
    <dataValidation allowBlank="1" showInputMessage="1" showErrorMessage="1" prompt="Enter Requested by name in this column under this heading" sqref="E4" xr:uid="{00000000-0002-0000-0200-000004000000}"/>
    <dataValidation allowBlank="1" showInputMessage="1" showErrorMessage="1" prompt="Enter Check Amount in this column under this heading" sqref="F4" xr:uid="{00000000-0002-0000-0200-000005000000}"/>
    <dataValidation allowBlank="1" showInputMessage="1" showErrorMessage="1" prompt="Enter Payee name in this column under this heading" sqref="G4" xr:uid="{00000000-0002-0000-0200-000006000000}"/>
    <dataValidation allowBlank="1" showInputMessage="1" showErrorMessage="1" prompt="Enter Check Use purpose in this column under this heading" sqref="H4" xr:uid="{00000000-0002-0000-0200-000007000000}"/>
    <dataValidation allowBlank="1" showInputMessage="1" showErrorMessage="1" prompt="Enter Method of Distribution in this column under this heading" sqref="I4" xr:uid="{00000000-0002-0000-0200-000008000000}"/>
    <dataValidation allowBlank="1" showInputMessage="1" showErrorMessage="1" prompt="Enter File Date in this column under this heading" sqref="J4" xr:uid="{00000000-0002-0000-0200-000009000000}"/>
    <dataValidation allowBlank="1" showInputMessage="1" showErrorMessage="1" prompt="Title of this worksheet is in this cell. Slicer to filter table by Requested By is in cell B3 and a slicer to filter table by Payee is in cell G3" sqref="B2:J2" xr:uid="{00000000-0002-0000-0200-00000A000000}"/>
    <dataValidation allowBlank="1" showInputMessage="1" showErrorMessage="1" prompt="Navigation link. Select to go to MONTHLY EXPENSES SUMMARY" sqref="B1" xr:uid="{00000000-0002-0000-0200-00000B000000}"/>
    <dataValidation allowBlank="1" showInputMessage="1" showErrorMessage="1" prompt="Navigation link is in this cell. Select to go to CHARITABLES &amp; SPONSORSHIPS worksheet" sqref="C1" xr:uid="{00000000-0002-0000-0200-00000C000000}"/>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workbookViewId="0"/>
  </sheetViews>
  <sheetFormatPr defaultColWidth="8.7265625" defaultRowHeight="30" customHeight="1" x14ac:dyDescent="0.5"/>
  <cols>
    <col min="1" max="1" width="2.6328125" customWidth="1"/>
    <col min="2" max="2" width="12.36328125" customWidth="1"/>
    <col min="3" max="3" width="18.08984375" customWidth="1"/>
    <col min="4" max="4" width="28.6328125" customWidth="1"/>
    <col min="5" max="5" width="17.36328125" customWidth="1"/>
    <col min="6" max="6" width="17.453125" customWidth="1"/>
    <col min="7" max="7" width="27" customWidth="1"/>
    <col min="8" max="8" width="16.453125" customWidth="1"/>
    <col min="9" max="9" width="21.6328125" customWidth="1"/>
    <col min="10" max="10" width="15.453125" customWidth="1"/>
    <col min="11" max="11" width="15.36328125" customWidth="1"/>
    <col min="12" max="12" width="11.6328125" customWidth="1"/>
  </cols>
  <sheetData>
    <row r="1" spans="2:12" ht="42.65" customHeight="1" x14ac:dyDescent="0.5">
      <c r="B1" s="78"/>
      <c r="C1" s="2"/>
    </row>
    <row r="2" spans="2:12" ht="87" customHeight="1" x14ac:dyDescent="0.5">
      <c r="B2" s="85" t="s">
        <v>66</v>
      </c>
      <c r="C2" s="85"/>
      <c r="D2" s="85"/>
      <c r="E2" s="85"/>
      <c r="F2" s="85"/>
      <c r="G2" s="85"/>
      <c r="H2" s="85"/>
      <c r="I2" s="85"/>
      <c r="J2" s="85"/>
      <c r="K2" s="85"/>
      <c r="L2" s="85"/>
    </row>
    <row r="3" spans="2:12" ht="75" customHeight="1" x14ac:dyDescent="0.5">
      <c r="B3" s="82"/>
      <c r="C3" s="82"/>
      <c r="D3" s="82"/>
      <c r="E3" s="82"/>
      <c r="F3" s="82"/>
      <c r="G3" s="84"/>
      <c r="H3" s="84"/>
      <c r="I3" s="84"/>
      <c r="J3" s="84"/>
      <c r="K3" s="84"/>
      <c r="L3" s="84"/>
    </row>
    <row r="4" spans="2:12" ht="46.15" customHeight="1" x14ac:dyDescent="0.5">
      <c r="B4" s="66" t="s">
        <v>0</v>
      </c>
      <c r="C4" s="67" t="s">
        <v>35</v>
      </c>
      <c r="D4" s="67" t="s">
        <v>21</v>
      </c>
      <c r="E4" s="67" t="s">
        <v>22</v>
      </c>
      <c r="F4" s="67" t="s">
        <v>36</v>
      </c>
      <c r="G4" s="67" t="s">
        <v>23</v>
      </c>
      <c r="H4" s="67" t="s">
        <v>37</v>
      </c>
      <c r="I4" s="67" t="s">
        <v>38</v>
      </c>
      <c r="J4" s="67" t="s">
        <v>39</v>
      </c>
      <c r="K4" s="67" t="s">
        <v>25</v>
      </c>
      <c r="L4" s="68" t="s">
        <v>26</v>
      </c>
    </row>
    <row r="5" spans="2:12" ht="46.15" customHeight="1" x14ac:dyDescent="0.5">
      <c r="B5" s="43">
        <v>12000</v>
      </c>
      <c r="C5" s="44" t="s">
        <v>64</v>
      </c>
      <c r="D5" s="45" t="s">
        <v>40</v>
      </c>
      <c r="E5" s="46">
        <v>1000</v>
      </c>
      <c r="F5" s="47">
        <v>12</v>
      </c>
      <c r="G5" s="45" t="s">
        <v>41</v>
      </c>
      <c r="H5" s="45" t="s">
        <v>42</v>
      </c>
      <c r="I5" s="45" t="s">
        <v>43</v>
      </c>
      <c r="J5" s="45" t="s">
        <v>44</v>
      </c>
      <c r="K5" s="45" t="s">
        <v>45</v>
      </c>
      <c r="L5" s="44" t="s">
        <v>64</v>
      </c>
    </row>
    <row r="6" spans="2:12" ht="46.15" customHeight="1" x14ac:dyDescent="0.5">
      <c r="B6" s="48">
        <v>11000</v>
      </c>
      <c r="C6" s="49" t="s">
        <v>64</v>
      </c>
      <c r="D6" s="50" t="s">
        <v>40</v>
      </c>
      <c r="E6" s="51">
        <v>2500</v>
      </c>
      <c r="F6" s="51">
        <v>0</v>
      </c>
      <c r="G6" s="50" t="s">
        <v>46</v>
      </c>
      <c r="H6" s="50" t="s">
        <v>47</v>
      </c>
      <c r="I6" s="50" t="s">
        <v>48</v>
      </c>
      <c r="J6" s="50" t="s">
        <v>47</v>
      </c>
      <c r="K6" s="50" t="s">
        <v>45</v>
      </c>
      <c r="L6" s="49" t="s">
        <v>64</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xr:uid="{00000000-0002-0000-0300-000000000000}"/>
    <dataValidation allowBlank="1" showInputMessage="1" showErrorMessage="1" prompt="Enter General Ledger code in this column under this heading" sqref="B4" xr:uid="{00000000-0002-0000-0300-000001000000}"/>
    <dataValidation allowBlank="1" showInputMessage="1" showErrorMessage="1" prompt="Enter Date when Check Request was Initiated in this column under this heading" sqref="C4" xr:uid="{00000000-0002-0000-0300-000002000000}"/>
    <dataValidation allowBlank="1" showInputMessage="1" showErrorMessage="1" prompt="Enter Requested by name in this column under this heading" sqref="D4" xr:uid="{00000000-0002-0000-0300-000003000000}"/>
    <dataValidation allowBlank="1" showInputMessage="1" showErrorMessage="1" prompt="Enter Check Amount in this column under this heading" sqref="E4" xr:uid="{00000000-0002-0000-0300-000004000000}"/>
    <dataValidation allowBlank="1" showInputMessage="1" showErrorMessage="1" prompt="Enter Previous Year Contribution in this column under this heading" sqref="F4" xr:uid="{00000000-0002-0000-0300-000005000000}"/>
    <dataValidation allowBlank="1" showInputMessage="1" showErrorMessage="1" prompt="Enter Payee name in this column under this heading" sqref="G4" xr:uid="{00000000-0002-0000-0300-000006000000}"/>
    <dataValidation allowBlank="1" showInputMessage="1" showErrorMessage="1" prompt="Enter Used for purpose in this column under this heading" sqref="H4" xr:uid="{00000000-0002-0000-0300-000007000000}"/>
    <dataValidation allowBlank="1" showInputMessage="1" showErrorMessage="1" prompt="Enter Signed Off by person name in this column under this heading" sqref="I4" xr:uid="{00000000-0002-0000-0300-000008000000}"/>
    <dataValidation allowBlank="1" showInputMessage="1" showErrorMessage="1" prompt="Enter Category in this column under this heading" sqref="J4" xr:uid="{00000000-0002-0000-0300-000009000000}"/>
    <dataValidation allowBlank="1" showInputMessage="1" showErrorMessage="1" prompt="Enter Method of Distribution in this column under this heading" sqref="K4" xr:uid="{00000000-0002-0000-0300-00000A000000}"/>
    <dataValidation allowBlank="1" showInputMessage="1" showErrorMessage="1" prompt="Enter File Date in this column under this heading" sqref="L4" xr:uid="{00000000-0002-0000-0300-00000B000000}"/>
    <dataValidation allowBlank="1" showInputMessage="1" showErrorMessage="1" prompt="Navigation link. Select to go to ITEMIZED EXPENSES worksheet" sqref="B1" xr:uid="{00000000-0002-0000-0300-00000C000000}"/>
    <dataValidation allowBlank="1" showInputMessage="1" showErrorMessage="1" prompt="Title of this worksheet is in this cell. Slicer to filter table by Requested by is in cell B3 and a slicer to filter table by Payee is in cell G3" sqref="B2:L2" xr:uid="{00000000-0002-0000-0300-00000D000000}"/>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38834D-44CA-4B7A-B6B2-4CC9567B5E95}">
  <ds:schemaRefs>
    <ds:schemaRef ds:uri="http://schemas.microsoft.com/sharepoint/v3/contenttype/forms"/>
  </ds:schemaRefs>
</ds:datastoreItem>
</file>

<file path=customXml/itemProps3.xml><?xml version="1.0" encoding="utf-8"?>
<ds:datastoreItem xmlns:ds="http://schemas.openxmlformats.org/officeDocument/2006/customXml" ds:itemID="{33E015DD-ECC5-4D38-BDD9-6976DD0470AE}">
  <ds:schemaRefs>
    <ds:schemaRef ds:uri="http://purl.org/dc/elements/1.1/"/>
    <ds:schemaRef ds:uri="http://purl.org/dc/terms/"/>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71af3243-3dd4-4a8d-8c0d-dd76da1f02a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Learn Excel</vt: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https://templates.office.com/</dc:creator>
  <cp:lastModifiedBy/>
  <dcterms:created xsi:type="dcterms:W3CDTF">2018-08-24T05:45:23Z</dcterms:created>
  <dcterms:modified xsi:type="dcterms:W3CDTF">2019-02-06T07:35:32Z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